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605" yWindow="105" windowWidth="18195" windowHeight="77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G9"/>
  <c r="G8"/>
  <c r="G7"/>
  <c r="I8" l="1"/>
  <c r="G11"/>
  <c r="O3"/>
  <c r="P9" s="1"/>
  <c r="I11"/>
  <c r="I10"/>
  <c r="I9"/>
  <c r="I7"/>
  <c r="E16"/>
  <c r="P21"/>
  <c r="P20"/>
  <c r="P17"/>
  <c r="U21"/>
  <c r="U20"/>
  <c r="U17"/>
  <c r="U16"/>
  <c r="Q9" l="1"/>
  <c r="Q8"/>
  <c r="P11"/>
  <c r="Q11" s="1"/>
  <c r="P7"/>
  <c r="Q7" s="1"/>
  <c r="P10"/>
  <c r="Q10" s="1"/>
  <c r="P8"/>
  <c r="F16"/>
  <c r="X16" s="1"/>
  <c r="O16"/>
  <c r="P16" s="1"/>
  <c r="V16"/>
  <c r="R7" l="1"/>
  <c r="T16"/>
  <c r="Y16"/>
  <c r="E17"/>
  <c r="S7" l="1"/>
  <c r="T7" s="1"/>
  <c r="R10"/>
  <c r="R11"/>
  <c r="R8"/>
  <c r="R9"/>
  <c r="X21"/>
  <c r="Y21" s="1"/>
  <c r="X20"/>
  <c r="X17"/>
  <c r="E21"/>
  <c r="F21" s="1"/>
  <c r="E20"/>
  <c r="F20" s="1"/>
  <c r="F17"/>
  <c r="N22"/>
  <c r="N18"/>
  <c r="H26"/>
  <c r="H28" s="1"/>
  <c r="W26"/>
  <c r="V21"/>
  <c r="O21"/>
  <c r="V20"/>
  <c r="T20"/>
  <c r="O20"/>
  <c r="V17"/>
  <c r="O17"/>
  <c r="U7" l="1"/>
  <c r="S8"/>
  <c r="T8" s="1"/>
  <c r="U8" s="1"/>
  <c r="S10"/>
  <c r="T10" s="1"/>
  <c r="S9"/>
  <c r="S11"/>
  <c r="T11" s="1"/>
  <c r="T17"/>
  <c r="T21"/>
  <c r="Y20"/>
  <c r="Y22" s="1"/>
  <c r="H30"/>
  <c r="X26"/>
  <c r="U26"/>
  <c r="Y17"/>
  <c r="U11" l="1"/>
  <c r="T9"/>
  <c r="U9" s="1"/>
  <c r="U10"/>
  <c r="H31"/>
  <c r="H34" s="1"/>
  <c r="H33"/>
  <c r="V26" l="1"/>
  <c r="Y18" l="1"/>
  <c r="Y26" s="1"/>
  <c r="Y28" l="1"/>
  <c r="H35"/>
</calcChain>
</file>

<file path=xl/sharedStrings.xml><?xml version="1.0" encoding="utf-8"?>
<sst xmlns="http://schemas.openxmlformats.org/spreadsheetml/2006/main" count="53" uniqueCount="48">
  <si>
    <t>TAX</t>
  </si>
  <si>
    <t xml:space="preserve">PER </t>
  </si>
  <si>
    <t>NIGH</t>
  </si>
  <si>
    <t>MONTH</t>
  </si>
  <si>
    <t>EXTRA</t>
  </si>
  <si>
    <t xml:space="preserve"> NIGHTS</t>
  </si>
  <si>
    <t xml:space="preserve"> PEOPLE</t>
  </si>
  <si>
    <t>TOTAL</t>
  </si>
  <si>
    <t>CLEAN</t>
  </si>
  <si>
    <t>PEOPLE</t>
  </si>
  <si>
    <t xml:space="preserve"> TAX</t>
  </si>
  <si>
    <t>PAYPAL</t>
  </si>
  <si>
    <t>TOTAL INC</t>
  </si>
  <si>
    <t>NAME</t>
  </si>
  <si>
    <t>SITE</t>
  </si>
  <si>
    <t>DATES</t>
  </si>
  <si>
    <t>People</t>
  </si>
  <si>
    <t>RENT</t>
  </si>
  <si>
    <t>DEPOSIT</t>
  </si>
  <si>
    <t>BALANCE</t>
  </si>
  <si>
    <t>DUE</t>
  </si>
  <si>
    <t>A/D/F1/B/F2/T</t>
  </si>
  <si>
    <t>NET</t>
  </si>
  <si>
    <t>REPAIRS</t>
  </si>
  <si>
    <t>GREET</t>
  </si>
  <si>
    <t>NET NET</t>
  </si>
  <si>
    <t>EMAIL</t>
  </si>
  <si>
    <t>NA</t>
  </si>
  <si>
    <t>#</t>
  </si>
  <si>
    <t>Nights</t>
  </si>
  <si>
    <t>Weeks:</t>
  </si>
  <si>
    <t>Nights:</t>
  </si>
  <si>
    <t xml:space="preserve"> PAY PAL 3.9%? 1=Y 0=N</t>
  </si>
  <si>
    <t>Us Nights</t>
  </si>
  <si>
    <t>Us Weeks</t>
  </si>
  <si>
    <t>Rented Nights</t>
  </si>
  <si>
    <t>Rented Weeks</t>
  </si>
  <si>
    <t>Per week NET NET</t>
  </si>
  <si>
    <t>Base Rent</t>
  </si>
  <si>
    <t>Bnk/PayP</t>
  </si>
  <si>
    <t>Jul-Aug</t>
  </si>
  <si>
    <t>May &amp; Sep</t>
  </si>
  <si>
    <t>April &amp; Oct</t>
  </si>
  <si>
    <t>Nov to March</t>
  </si>
  <si>
    <t>June</t>
  </si>
  <si>
    <t>Quoted</t>
  </si>
  <si>
    <t>WEEK</t>
  </si>
  <si>
    <t>CHANGE TO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</si>
</sst>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sz val="12"/>
      <color rgb="FF2A2A2A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Segoe UI"/>
      <family val="2"/>
    </font>
    <font>
      <sz val="12"/>
      <color rgb="FF2A2A2A"/>
      <name val="Segoe UI"/>
      <family val="2"/>
    </font>
    <font>
      <sz val="10"/>
      <color theme="1"/>
      <name val="Segoe UI"/>
      <family val="2"/>
    </font>
    <font>
      <sz val="11"/>
      <color theme="1"/>
      <name val="Arial"/>
      <family val="2"/>
    </font>
    <font>
      <b/>
      <sz val="1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10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10" fillId="0" borderId="0" xfId="0" applyFont="1"/>
    <xf numFmtId="0" fontId="0" fillId="2" borderId="0" xfId="0" applyFill="1"/>
    <xf numFmtId="0" fontId="0" fillId="2" borderId="0" xfId="0" applyFont="1" applyFill="1"/>
    <xf numFmtId="0" fontId="3" fillId="2" borderId="0" xfId="0" applyFont="1" applyFill="1"/>
    <xf numFmtId="0" fontId="0" fillId="2" borderId="0" xfId="0" applyFill="1" applyAlignment="1">
      <alignment horizontal="left"/>
    </xf>
    <xf numFmtId="0" fontId="2" fillId="2" borderId="0" xfId="0" applyFont="1" applyFill="1"/>
    <xf numFmtId="0" fontId="0" fillId="2" borderId="0" xfId="0" applyFill="1" applyAlignment="1">
      <alignment horizontal="right"/>
    </xf>
    <xf numFmtId="16" fontId="0" fillId="2" borderId="0" xfId="0" applyNumberFormat="1" applyFill="1" applyAlignment="1">
      <alignment horizontal="right"/>
    </xf>
    <xf numFmtId="0" fontId="1" fillId="2" borderId="0" xfId="0" applyFont="1" applyFill="1" applyAlignment="1">
      <alignment horizontal="right"/>
    </xf>
    <xf numFmtId="0" fontId="11" fillId="3" borderId="0" xfId="0" applyFont="1" applyFill="1"/>
    <xf numFmtId="0" fontId="3" fillId="3" borderId="0" xfId="0" applyFont="1" applyFill="1"/>
    <xf numFmtId="0" fontId="0" fillId="3" borderId="0" xfId="0" applyFont="1" applyFill="1"/>
    <xf numFmtId="0" fontId="0" fillId="3" borderId="0" xfId="0" applyFill="1"/>
    <xf numFmtId="0" fontId="0" fillId="3" borderId="0" xfId="0" applyFill="1" applyAlignment="1">
      <alignment horizontal="left"/>
    </xf>
    <xf numFmtId="0" fontId="2" fillId="3" borderId="0" xfId="0" applyFont="1" applyFill="1"/>
    <xf numFmtId="0" fontId="0" fillId="3" borderId="0" xfId="0" applyFill="1" applyAlignment="1">
      <alignment horizontal="right"/>
    </xf>
    <xf numFmtId="16" fontId="0" fillId="3" borderId="0" xfId="0" applyNumberFormat="1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4" borderId="0" xfId="0" applyFill="1"/>
    <xf numFmtId="0" fontId="0" fillId="4" borderId="0" xfId="0" applyFont="1" applyFill="1"/>
    <xf numFmtId="0" fontId="3" fillId="4" borderId="0" xfId="0" applyFont="1" applyFill="1"/>
    <xf numFmtId="0" fontId="0" fillId="4" borderId="0" xfId="0" applyFill="1" applyAlignment="1">
      <alignment horizontal="left"/>
    </xf>
    <xf numFmtId="0" fontId="2" fillId="4" borderId="0" xfId="0" applyFont="1" applyFill="1"/>
    <xf numFmtId="0" fontId="0" fillId="4" borderId="0" xfId="0" applyFill="1" applyAlignment="1">
      <alignment horizontal="right"/>
    </xf>
    <xf numFmtId="16" fontId="0" fillId="4" borderId="0" xfId="0" applyNumberFormat="1" applyFill="1" applyAlignment="1">
      <alignment horizontal="right"/>
    </xf>
    <xf numFmtId="0" fontId="1" fillId="4" borderId="0" xfId="0" applyFont="1" applyFill="1" applyAlignment="1">
      <alignment horizontal="right"/>
    </xf>
    <xf numFmtId="0" fontId="0" fillId="5" borderId="0" xfId="0" applyFill="1"/>
    <xf numFmtId="0" fontId="0" fillId="5" borderId="0" xfId="0" applyFont="1" applyFill="1"/>
    <xf numFmtId="0" fontId="3" fillId="5" borderId="0" xfId="0" applyFont="1" applyFill="1"/>
    <xf numFmtId="0" fontId="0" fillId="5" borderId="0" xfId="0" applyFill="1" applyAlignment="1">
      <alignment horizontal="left"/>
    </xf>
    <xf numFmtId="0" fontId="2" fillId="5" borderId="0" xfId="0" applyFont="1" applyFill="1"/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16" fontId="0" fillId="5" borderId="0" xfId="0" applyNumberFormat="1" applyFill="1" applyAlignment="1">
      <alignment horizontal="right"/>
    </xf>
    <xf numFmtId="0" fontId="0" fillId="6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3"/>
  <sheetViews>
    <sheetView tabSelected="1" zoomScale="70" zoomScaleNormal="70" workbookViewId="0">
      <selection activeCell="G11" sqref="G11"/>
    </sheetView>
  </sheetViews>
  <sheetFormatPr defaultRowHeight="15"/>
  <cols>
    <col min="1" max="1" width="4.5703125" style="4" customWidth="1"/>
    <col min="2" max="2" width="26.7109375" customWidth="1"/>
    <col min="3" max="3" width="30.140625" style="4" customWidth="1"/>
    <col min="4" max="4" width="6.85546875" style="4" customWidth="1"/>
    <col min="5" max="6" width="6.85546875" style="4" hidden="1" customWidth="1"/>
    <col min="7" max="7" width="26.140625" style="4" customWidth="1"/>
    <col min="8" max="8" width="6.85546875" style="4" customWidth="1"/>
    <col min="9" max="9" width="29.85546875" style="4" customWidth="1"/>
    <col min="10" max="10" width="6.140625" style="4" customWidth="1"/>
    <col min="11" max="11" width="7" style="7" customWidth="1"/>
    <col min="12" max="12" width="10" customWidth="1"/>
    <col min="14" max="14" width="9.28515625" customWidth="1"/>
    <col min="15" max="15" width="10.42578125" customWidth="1"/>
    <col min="16" max="16" width="11.42578125" customWidth="1"/>
    <col min="17" max="17" width="11.5703125" customWidth="1"/>
    <col min="18" max="18" width="12.7109375" customWidth="1"/>
    <col min="19" max="19" width="19.28515625" customWidth="1"/>
    <col min="20" max="20" width="13.140625" customWidth="1"/>
    <col min="22" max="22" width="10" customWidth="1"/>
    <col min="23" max="23" width="0.42578125" customWidth="1"/>
    <col min="24" max="24" width="11.42578125" customWidth="1"/>
    <col min="25" max="25" width="10.5703125" customWidth="1"/>
    <col min="29" max="29" width="36.42578125" customWidth="1"/>
  </cols>
  <sheetData>
    <row r="1" spans="1:29">
      <c r="B1" s="4" t="s">
        <v>27</v>
      </c>
      <c r="C1"/>
      <c r="L1" s="2">
        <v>0.15</v>
      </c>
      <c r="M1" t="s">
        <v>10</v>
      </c>
    </row>
    <row r="2" spans="1:29">
      <c r="C2" s="18"/>
      <c r="L2">
        <v>7</v>
      </c>
      <c r="M2" t="s">
        <v>5</v>
      </c>
    </row>
    <row r="3" spans="1:29">
      <c r="C3"/>
      <c r="L3">
        <v>4</v>
      </c>
      <c r="M3" t="s">
        <v>6</v>
      </c>
      <c r="O3">
        <f>IF(L3&gt;5,5,4)</f>
        <v>4</v>
      </c>
    </row>
    <row r="4" spans="1:29">
      <c r="C4"/>
      <c r="L4">
        <v>0</v>
      </c>
      <c r="M4" s="4" t="s">
        <v>32</v>
      </c>
    </row>
    <row r="5" spans="1:29">
      <c r="C5" s="6" t="s">
        <v>47</v>
      </c>
      <c r="L5" s="6" t="s">
        <v>1</v>
      </c>
      <c r="P5" s="1" t="s">
        <v>4</v>
      </c>
      <c r="T5" s="3" t="s">
        <v>12</v>
      </c>
      <c r="U5" s="1" t="s">
        <v>1</v>
      </c>
      <c r="X5" s="1" t="s">
        <v>1</v>
      </c>
    </row>
    <row r="6" spans="1:29">
      <c r="G6" s="4" t="s">
        <v>45</v>
      </c>
      <c r="I6" s="6" t="s">
        <v>38</v>
      </c>
      <c r="L6" s="6" t="s">
        <v>46</v>
      </c>
      <c r="M6" s="1"/>
      <c r="N6" s="1" t="s">
        <v>8</v>
      </c>
      <c r="O6" s="1"/>
      <c r="P6" s="1" t="s">
        <v>9</v>
      </c>
      <c r="Q6" s="1" t="s">
        <v>0</v>
      </c>
      <c r="R6" s="1" t="s">
        <v>7</v>
      </c>
      <c r="S6" s="1" t="s">
        <v>11</v>
      </c>
      <c r="T6" s="3" t="s">
        <v>11</v>
      </c>
      <c r="U6" s="1" t="s">
        <v>2</v>
      </c>
      <c r="X6" s="1" t="s">
        <v>3</v>
      </c>
    </row>
    <row r="7" spans="1:29">
      <c r="B7" s="4" t="s">
        <v>43</v>
      </c>
      <c r="C7" s="4">
        <v>390</v>
      </c>
      <c r="G7" s="4">
        <f>390/7*$L$2</f>
        <v>390</v>
      </c>
      <c r="I7" s="4">
        <f>L7/7*$L$2</f>
        <v>500</v>
      </c>
      <c r="L7">
        <v>500</v>
      </c>
      <c r="M7" s="4"/>
      <c r="N7">
        <v>100</v>
      </c>
      <c r="P7" s="4">
        <f>IF($L$3&gt;4,$O$3*($L$3-4)*$L$2,0)</f>
        <v>0</v>
      </c>
      <c r="Q7" s="4">
        <f t="shared" ref="Q7" si="0">ROUND((G7+N7+P7)*$L$1,0)</f>
        <v>74</v>
      </c>
      <c r="R7">
        <f>G7+N7+P7+Q7</f>
        <v>564</v>
      </c>
      <c r="S7" s="4">
        <f>ROUND(R7*0.039,0)*$L$4</f>
        <v>0</v>
      </c>
      <c r="T7" s="4">
        <f t="shared" ref="T7:T11" si="1">R7+S7</f>
        <v>564</v>
      </c>
      <c r="U7">
        <f>T7/$L$2</f>
        <v>80.571428571428569</v>
      </c>
    </row>
    <row r="8" spans="1:29">
      <c r="B8" s="4" t="s">
        <v>42</v>
      </c>
      <c r="C8" s="4">
        <v>475</v>
      </c>
      <c r="G8" s="4">
        <f>475/7*$L$2</f>
        <v>475</v>
      </c>
      <c r="I8" s="4">
        <f t="shared" ref="I8:I11" si="2">L8/7*$L$2</f>
        <v>600</v>
      </c>
      <c r="L8" s="4">
        <v>600</v>
      </c>
      <c r="M8" s="4"/>
      <c r="N8" s="4">
        <v>100</v>
      </c>
      <c r="O8" s="4"/>
      <c r="P8" s="4">
        <f t="shared" ref="P8:P11" si="3">IF($L$3&gt;4,$O$3*($L$3-4)*$L$2,0)</f>
        <v>0</v>
      </c>
      <c r="Q8" s="4">
        <f>ROUND((G8+N8+P8)*$L$1,0)</f>
        <v>86</v>
      </c>
      <c r="R8" s="4">
        <f t="shared" ref="R8:R11" si="4">G8+N8+P8+Q8</f>
        <v>661</v>
      </c>
      <c r="S8" s="4">
        <f t="shared" ref="S8:S11" si="5">ROUND(R8*0.039,0)*$L$4</f>
        <v>0</v>
      </c>
      <c r="T8" s="4">
        <f t="shared" si="1"/>
        <v>661</v>
      </c>
      <c r="U8" s="4">
        <f t="shared" ref="U8:U11" si="6">T8/$L$2</f>
        <v>94.428571428571431</v>
      </c>
    </row>
    <row r="9" spans="1:29" s="4" customFormat="1">
      <c r="B9" s="4" t="s">
        <v>41</v>
      </c>
      <c r="C9" s="4">
        <v>560</v>
      </c>
      <c r="G9" s="4">
        <f>560/7*$L$2</f>
        <v>560</v>
      </c>
      <c r="I9" s="4">
        <f t="shared" si="2"/>
        <v>700</v>
      </c>
      <c r="K9" s="7"/>
      <c r="L9" s="4">
        <v>700</v>
      </c>
      <c r="N9" s="4">
        <v>100</v>
      </c>
      <c r="P9" s="4">
        <f t="shared" si="3"/>
        <v>0</v>
      </c>
      <c r="Q9" s="4">
        <f t="shared" ref="Q9:Q11" si="7">ROUND((G9+N9+P9)*$L$1,0)</f>
        <v>99</v>
      </c>
      <c r="R9" s="4">
        <f t="shared" si="4"/>
        <v>759</v>
      </c>
      <c r="S9" s="4">
        <f t="shared" si="5"/>
        <v>0</v>
      </c>
      <c r="T9" s="4">
        <f t="shared" si="1"/>
        <v>759</v>
      </c>
      <c r="U9" s="4">
        <f t="shared" si="6"/>
        <v>108.42857142857143</v>
      </c>
    </row>
    <row r="10" spans="1:29" s="4" customFormat="1">
      <c r="B10" s="4" t="s">
        <v>44</v>
      </c>
      <c r="C10" s="4">
        <v>650</v>
      </c>
      <c r="G10" s="4">
        <f>650/7*$L$2</f>
        <v>650</v>
      </c>
      <c r="I10" s="4">
        <f t="shared" si="2"/>
        <v>800</v>
      </c>
      <c r="K10" s="7"/>
      <c r="L10" s="4">
        <v>800</v>
      </c>
      <c r="N10" s="4">
        <v>100</v>
      </c>
      <c r="P10" s="4">
        <f t="shared" si="3"/>
        <v>0</v>
      </c>
      <c r="Q10" s="4">
        <f t="shared" si="7"/>
        <v>113</v>
      </c>
      <c r="R10" s="4">
        <f t="shared" si="4"/>
        <v>863</v>
      </c>
      <c r="S10" s="4">
        <f t="shared" si="5"/>
        <v>0</v>
      </c>
      <c r="T10" s="4">
        <f t="shared" si="1"/>
        <v>863</v>
      </c>
      <c r="U10" s="4">
        <f t="shared" si="6"/>
        <v>123.28571428571429</v>
      </c>
    </row>
    <row r="11" spans="1:29">
      <c r="B11" s="4" t="s">
        <v>40</v>
      </c>
      <c r="C11" s="4">
        <v>845</v>
      </c>
      <c r="G11" s="4">
        <f>845/7*$L$2</f>
        <v>845</v>
      </c>
      <c r="I11" s="4">
        <f t="shared" si="2"/>
        <v>1000</v>
      </c>
      <c r="L11" s="4">
        <v>1000</v>
      </c>
      <c r="M11" s="4"/>
      <c r="N11" s="4">
        <v>100</v>
      </c>
      <c r="O11" s="4"/>
      <c r="P11" s="4">
        <f t="shared" si="3"/>
        <v>0</v>
      </c>
      <c r="Q11" s="4">
        <f t="shared" si="7"/>
        <v>142</v>
      </c>
      <c r="R11" s="4">
        <f t="shared" si="4"/>
        <v>1087</v>
      </c>
      <c r="S11" s="4">
        <f t="shared" si="5"/>
        <v>0</v>
      </c>
      <c r="T11" s="4">
        <f t="shared" si="1"/>
        <v>1087</v>
      </c>
      <c r="U11" s="4">
        <f t="shared" si="6"/>
        <v>155.28571428571428</v>
      </c>
    </row>
    <row r="12" spans="1:29">
      <c r="N12" s="4"/>
      <c r="O12" s="4"/>
      <c r="P12" s="4"/>
      <c r="Q12" s="4"/>
    </row>
    <row r="13" spans="1:29">
      <c r="H13" s="4" t="s">
        <v>28</v>
      </c>
    </row>
    <row r="14" spans="1:29">
      <c r="B14" s="4" t="s">
        <v>13</v>
      </c>
      <c r="C14" s="4" t="s">
        <v>26</v>
      </c>
      <c r="D14" s="4" t="s">
        <v>14</v>
      </c>
      <c r="G14" s="4" t="s">
        <v>15</v>
      </c>
      <c r="H14" s="4" t="s">
        <v>29</v>
      </c>
      <c r="I14" s="4" t="s">
        <v>16</v>
      </c>
      <c r="L14" s="4"/>
      <c r="N14" s="6" t="s">
        <v>17</v>
      </c>
      <c r="O14" s="6" t="s">
        <v>18</v>
      </c>
      <c r="P14" s="6" t="s">
        <v>19</v>
      </c>
      <c r="Q14" s="6" t="s">
        <v>20</v>
      </c>
      <c r="R14" s="6" t="s">
        <v>39</v>
      </c>
      <c r="S14" s="7" t="s">
        <v>21</v>
      </c>
      <c r="T14" s="6" t="s">
        <v>7</v>
      </c>
      <c r="U14" s="6" t="s">
        <v>8</v>
      </c>
      <c r="V14" s="6" t="s">
        <v>22</v>
      </c>
      <c r="W14" s="6" t="s">
        <v>23</v>
      </c>
      <c r="X14" s="6" t="s">
        <v>24</v>
      </c>
      <c r="Y14" s="6" t="s">
        <v>25</v>
      </c>
      <c r="Z14" s="6"/>
      <c r="AC14" s="6"/>
    </row>
    <row r="15" spans="1:29" s="4" customFormat="1" ht="23.25">
      <c r="A15" s="30"/>
      <c r="B15" s="27">
        <v>2011</v>
      </c>
      <c r="C15" s="28"/>
      <c r="D15" s="29"/>
      <c r="E15" s="29"/>
      <c r="F15" s="29"/>
      <c r="G15" s="29"/>
      <c r="H15" s="29"/>
      <c r="I15" s="29"/>
      <c r="J15" s="30"/>
      <c r="K15" s="31"/>
      <c r="L15" s="32"/>
      <c r="M15" s="30"/>
      <c r="N15" s="33"/>
      <c r="O15" s="33"/>
      <c r="P15" s="30"/>
      <c r="Q15" s="34"/>
      <c r="R15" s="35"/>
      <c r="S15" s="31"/>
      <c r="T15" s="33"/>
      <c r="U15" s="33"/>
      <c r="V15" s="30"/>
      <c r="W15" s="33"/>
      <c r="X15" s="33"/>
      <c r="Y15" s="33"/>
    </row>
    <row r="16" spans="1:29" s="4" customFormat="1">
      <c r="B16" s="16"/>
      <c r="C16" s="9"/>
      <c r="E16" s="4">
        <f>IF(D16=$B$1,H16,0)</f>
        <v>0</v>
      </c>
      <c r="F16" s="4">
        <f t="shared" ref="F16" si="8">IF(E16&gt;0,0,1)</f>
        <v>1</v>
      </c>
      <c r="G16" s="16"/>
      <c r="H16" s="16">
        <v>0</v>
      </c>
      <c r="I16" s="16"/>
      <c r="K16" s="7"/>
      <c r="L16" s="5"/>
      <c r="N16" s="52">
        <v>0</v>
      </c>
      <c r="O16" s="6">
        <f>ROUND((N16*0.4),0)</f>
        <v>0</v>
      </c>
      <c r="P16" s="4">
        <f>IF(N16&gt;0,((N16+300)-O16),0)</f>
        <v>0</v>
      </c>
      <c r="Q16" s="8"/>
      <c r="R16" s="3"/>
      <c r="S16" s="7"/>
      <c r="T16" s="6">
        <f t="shared" ref="T16" si="9">P16+O16</f>
        <v>0</v>
      </c>
      <c r="U16" s="6">
        <f>IF(H16&gt;0,70,0)</f>
        <v>0</v>
      </c>
      <c r="V16" s="4">
        <f t="shared" ref="V16" si="10">N16-U16</f>
        <v>0</v>
      </c>
      <c r="W16" s="6"/>
      <c r="X16" s="6">
        <f t="shared" ref="X16" si="11">IF(H16&gt;0,30*F16,0)</f>
        <v>0</v>
      </c>
      <c r="Y16" s="6">
        <f t="shared" ref="Y16" si="12">V16-X16</f>
        <v>0</v>
      </c>
    </row>
    <row r="17" spans="1:25" s="4" customFormat="1">
      <c r="B17" s="16"/>
      <c r="C17" s="9"/>
      <c r="D17" s="16"/>
      <c r="E17" s="4">
        <f>IF(D17=$B$11,H17,0)</f>
        <v>0</v>
      </c>
      <c r="F17" s="4">
        <f t="shared" ref="F17" si="13">IF(E17&gt;0,0,1)</f>
        <v>1</v>
      </c>
      <c r="G17" s="16"/>
      <c r="H17" s="16">
        <v>0</v>
      </c>
      <c r="I17" s="16"/>
      <c r="K17" s="7"/>
      <c r="L17" s="5"/>
      <c r="N17" s="52">
        <v>0</v>
      </c>
      <c r="O17" s="6">
        <f>ROUND((N17*0.4),0)</f>
        <v>0</v>
      </c>
      <c r="P17" s="4">
        <f t="shared" ref="P17" si="14">IF(N17&gt;0,((N17+300)-O17),0)</f>
        <v>0</v>
      </c>
      <c r="Q17" s="8"/>
      <c r="R17" s="3"/>
      <c r="S17" s="7"/>
      <c r="T17" s="6">
        <f t="shared" ref="T17" si="15">P17+O17</f>
        <v>0</v>
      </c>
      <c r="U17" s="6">
        <f t="shared" ref="U17" si="16">IF(H17&gt;0,70,0)</f>
        <v>0</v>
      </c>
      <c r="V17" s="4">
        <f t="shared" ref="V17" si="17">N17-U17</f>
        <v>0</v>
      </c>
      <c r="W17" s="6"/>
      <c r="X17" s="6">
        <f t="shared" ref="X17" si="18">IF(H17&gt;0,30*F17,0)</f>
        <v>0</v>
      </c>
      <c r="Y17" s="6">
        <f t="shared" ref="Y17" si="19">V17-X17</f>
        <v>0</v>
      </c>
    </row>
    <row r="18" spans="1:25" s="4" customFormat="1">
      <c r="A18" s="44"/>
      <c r="B18" s="45"/>
      <c r="C18" s="46"/>
      <c r="D18" s="45"/>
      <c r="E18" s="45"/>
      <c r="F18" s="45"/>
      <c r="G18" s="45"/>
      <c r="H18" s="45"/>
      <c r="I18" s="45"/>
      <c r="J18" s="44"/>
      <c r="K18" s="47"/>
      <c r="L18" s="48"/>
      <c r="M18" s="44"/>
      <c r="N18" s="49">
        <f>SUM(N15:N17)</f>
        <v>0</v>
      </c>
      <c r="O18" s="50"/>
      <c r="P18" s="44"/>
      <c r="Q18" s="51"/>
      <c r="R18" s="49"/>
      <c r="S18" s="47"/>
      <c r="T18" s="50"/>
      <c r="U18" s="50"/>
      <c r="V18" s="44"/>
      <c r="W18" s="50"/>
      <c r="X18" s="50"/>
      <c r="Y18" s="49">
        <f>SUM(Y15:Y17)</f>
        <v>0</v>
      </c>
    </row>
    <row r="19" spans="1:25" s="4" customFormat="1" ht="23.25">
      <c r="A19" s="30"/>
      <c r="B19" s="27">
        <v>2012</v>
      </c>
      <c r="C19" s="28"/>
      <c r="D19" s="29"/>
      <c r="E19" s="29"/>
      <c r="F19" s="29"/>
      <c r="G19" s="29"/>
      <c r="H19" s="29"/>
      <c r="I19" s="29"/>
      <c r="J19" s="30"/>
      <c r="K19" s="31"/>
      <c r="L19" s="32"/>
      <c r="M19" s="30"/>
      <c r="N19" s="33"/>
      <c r="O19" s="33"/>
      <c r="P19" s="30"/>
      <c r="Q19" s="34"/>
      <c r="R19" s="35"/>
      <c r="S19" s="31"/>
      <c r="T19" s="33"/>
      <c r="U19" s="33"/>
      <c r="V19" s="30"/>
      <c r="W19" s="33"/>
      <c r="X19" s="33"/>
      <c r="Y19" s="33"/>
    </row>
    <row r="20" spans="1:25" s="4" customFormat="1">
      <c r="B20" s="16"/>
      <c r="C20" s="9"/>
      <c r="D20" s="16"/>
      <c r="E20" s="4">
        <f>IF(D20=$B$11,H20,0)</f>
        <v>0</v>
      </c>
      <c r="F20" s="4">
        <f t="shared" ref="F20:F21" si="20">IF(E20&gt;0,0,1)</f>
        <v>1</v>
      </c>
      <c r="G20" s="16"/>
      <c r="H20" s="16">
        <v>0</v>
      </c>
      <c r="I20" s="16"/>
      <c r="K20" s="7"/>
      <c r="L20" s="5"/>
      <c r="N20" s="52">
        <v>0</v>
      </c>
      <c r="O20" s="6">
        <f>ROUND((N20*0.4),0)</f>
        <v>0</v>
      </c>
      <c r="P20" s="4">
        <f t="shared" ref="P20:P21" si="21">IF(N20&gt;0,((N20+300)-O20),0)</f>
        <v>0</v>
      </c>
      <c r="Q20" s="8"/>
      <c r="R20" s="3"/>
      <c r="S20" s="7"/>
      <c r="T20" s="6">
        <f t="shared" ref="T20:T21" si="22">P20+O20</f>
        <v>0</v>
      </c>
      <c r="U20" s="6">
        <f t="shared" ref="U20:U21" si="23">IF(H20&gt;0,70,0)</f>
        <v>0</v>
      </c>
      <c r="V20" s="4">
        <f t="shared" ref="V20:V21" si="24">N20-U20</f>
        <v>0</v>
      </c>
      <c r="W20" s="6"/>
      <c r="X20" s="6">
        <f t="shared" ref="X20:X21" si="25">IF(H20&gt;0,30*F20,0)</f>
        <v>0</v>
      </c>
      <c r="Y20" s="6">
        <f t="shared" ref="Y20:Y21" si="26">V20-X20</f>
        <v>0</v>
      </c>
    </row>
    <row r="21" spans="1:25" s="4" customFormat="1">
      <c r="B21" s="16"/>
      <c r="C21" s="9"/>
      <c r="D21" s="16"/>
      <c r="E21" s="4">
        <f>IF(D21=$B$11,H21,0)</f>
        <v>0</v>
      </c>
      <c r="F21" s="4">
        <f t="shared" si="20"/>
        <v>1</v>
      </c>
      <c r="G21" s="16"/>
      <c r="H21" s="16">
        <v>0</v>
      </c>
      <c r="I21" s="16"/>
      <c r="K21" s="7"/>
      <c r="L21" s="5"/>
      <c r="N21" s="52">
        <v>0</v>
      </c>
      <c r="O21" s="6">
        <f>ROUND((N21*0.4),0)</f>
        <v>0</v>
      </c>
      <c r="P21" s="4">
        <f t="shared" si="21"/>
        <v>0</v>
      </c>
      <c r="Q21" s="8"/>
      <c r="R21" s="3"/>
      <c r="S21" s="7"/>
      <c r="T21" s="6">
        <f t="shared" si="22"/>
        <v>0</v>
      </c>
      <c r="U21" s="6">
        <f t="shared" si="23"/>
        <v>0</v>
      </c>
      <c r="V21" s="4">
        <f t="shared" si="24"/>
        <v>0</v>
      </c>
      <c r="W21" s="6"/>
      <c r="X21" s="6">
        <f t="shared" si="25"/>
        <v>0</v>
      </c>
      <c r="Y21" s="6">
        <f t="shared" si="26"/>
        <v>0</v>
      </c>
    </row>
    <row r="22" spans="1:25" s="4" customFormat="1">
      <c r="A22" s="44"/>
      <c r="B22" s="45"/>
      <c r="C22" s="46"/>
      <c r="D22" s="45"/>
      <c r="E22" s="45"/>
      <c r="F22" s="45"/>
      <c r="G22" s="45"/>
      <c r="H22" s="45"/>
      <c r="I22" s="45"/>
      <c r="J22" s="44"/>
      <c r="K22" s="47"/>
      <c r="L22" s="48"/>
      <c r="M22" s="44"/>
      <c r="N22" s="49">
        <f>SUM(N20:N21)</f>
        <v>0</v>
      </c>
      <c r="O22" s="50"/>
      <c r="P22" s="44"/>
      <c r="Q22" s="51"/>
      <c r="R22" s="49"/>
      <c r="S22" s="47"/>
      <c r="T22" s="50"/>
      <c r="U22" s="50"/>
      <c r="V22" s="44"/>
      <c r="W22" s="50"/>
      <c r="X22" s="50"/>
      <c r="Y22" s="49">
        <f>SUM(Y20:Y21)</f>
        <v>0</v>
      </c>
    </row>
    <row r="23" spans="1:25" s="4" customFormat="1">
      <c r="A23" s="19"/>
      <c r="B23" s="20"/>
      <c r="C23" s="21"/>
      <c r="D23" s="20"/>
      <c r="E23" s="20"/>
      <c r="F23" s="20"/>
      <c r="G23" s="20"/>
      <c r="H23" s="20"/>
      <c r="I23" s="20"/>
      <c r="J23" s="19"/>
      <c r="K23" s="22"/>
      <c r="L23" s="23"/>
      <c r="M23" s="19"/>
      <c r="N23" s="24"/>
      <c r="O23" s="24"/>
      <c r="P23" s="19"/>
      <c r="Q23" s="25"/>
      <c r="R23" s="26"/>
      <c r="S23" s="22"/>
      <c r="T23" s="24"/>
      <c r="U23" s="24"/>
      <c r="V23" s="19"/>
      <c r="W23" s="24"/>
      <c r="X23" s="24"/>
      <c r="Y23" s="24"/>
    </row>
    <row r="24" spans="1:25" s="4" customFormat="1">
      <c r="A24" s="36"/>
      <c r="B24" s="37"/>
      <c r="C24" s="38"/>
      <c r="D24" s="37"/>
      <c r="E24" s="37"/>
      <c r="F24" s="37"/>
      <c r="G24" s="37"/>
      <c r="H24" s="37"/>
      <c r="I24" s="37"/>
      <c r="J24" s="36"/>
      <c r="K24" s="39"/>
      <c r="L24" s="40"/>
      <c r="M24" s="36"/>
      <c r="N24" s="41"/>
      <c r="O24" s="41"/>
      <c r="P24" s="36"/>
      <c r="Q24" s="42"/>
      <c r="R24" s="43"/>
      <c r="S24" s="39"/>
      <c r="T24" s="41"/>
      <c r="U24" s="41"/>
      <c r="V24" s="36"/>
      <c r="W24" s="41"/>
      <c r="X24" s="41"/>
      <c r="Y24" s="41"/>
    </row>
    <row r="25" spans="1:25" s="4" customFormat="1">
      <c r="A25" s="19"/>
      <c r="B25" s="20"/>
      <c r="C25" s="21"/>
      <c r="D25" s="20"/>
      <c r="E25" s="20"/>
      <c r="F25" s="20"/>
      <c r="G25" s="20"/>
      <c r="H25" s="20"/>
      <c r="I25" s="20"/>
      <c r="J25" s="19"/>
      <c r="K25" s="22"/>
      <c r="L25" s="23"/>
      <c r="M25" s="19"/>
      <c r="N25" s="24"/>
      <c r="O25" s="24"/>
      <c r="P25" s="19"/>
      <c r="Q25" s="25"/>
      <c r="R25" s="26"/>
      <c r="S25" s="22"/>
      <c r="T25" s="24"/>
      <c r="U25" s="24"/>
      <c r="V25" s="19"/>
      <c r="W25" s="24"/>
      <c r="X25" s="24"/>
      <c r="Y25" s="24"/>
    </row>
    <row r="26" spans="1:25" s="4" customFormat="1" ht="15.75">
      <c r="C26" s="12"/>
      <c r="G26" s="17" t="s">
        <v>31</v>
      </c>
      <c r="H26" s="4">
        <f>SUM(H15:H23)</f>
        <v>0</v>
      </c>
      <c r="K26" s="7"/>
      <c r="U26" s="4">
        <f>SUM(U15:U21)</f>
        <v>0</v>
      </c>
      <c r="V26" s="4">
        <f>SUM(V15:V21)</f>
        <v>0</v>
      </c>
      <c r="W26" s="4">
        <f>SUM(W15:W21)</f>
        <v>0</v>
      </c>
      <c r="X26" s="4">
        <f>SUM(X15:X21)</f>
        <v>0</v>
      </c>
      <c r="Y26" s="4">
        <f>SUM(Y15:Y23)</f>
        <v>0</v>
      </c>
    </row>
    <row r="27" spans="1:25" s="4" customFormat="1">
      <c r="K27" s="7"/>
    </row>
    <row r="28" spans="1:25" s="4" customFormat="1">
      <c r="G28" s="6" t="s">
        <v>30</v>
      </c>
      <c r="H28" s="4">
        <f>H26/7</f>
        <v>0</v>
      </c>
      <c r="K28" s="7"/>
      <c r="Y28" s="4">
        <f>Y26/320000</f>
        <v>0</v>
      </c>
    </row>
    <row r="29" spans="1:25" s="4" customFormat="1">
      <c r="K29" s="7"/>
    </row>
    <row r="30" spans="1:25" s="4" customFormat="1">
      <c r="G30" s="6" t="s">
        <v>33</v>
      </c>
      <c r="H30" s="4">
        <f>SUM(E15:E23)</f>
        <v>0</v>
      </c>
      <c r="K30" s="7"/>
    </row>
    <row r="31" spans="1:25">
      <c r="G31" s="6" t="s">
        <v>34</v>
      </c>
      <c r="H31" s="4">
        <f>H30/7</f>
        <v>0</v>
      </c>
    </row>
    <row r="33" spans="2:19">
      <c r="G33" s="6" t="s">
        <v>35</v>
      </c>
      <c r="H33" s="4">
        <f>H26-H30</f>
        <v>0</v>
      </c>
    </row>
    <row r="34" spans="2:19">
      <c r="G34" s="6" t="s">
        <v>36</v>
      </c>
      <c r="H34" s="4">
        <f>H28-H31</f>
        <v>0</v>
      </c>
      <c r="P34" s="4"/>
    </row>
    <row r="35" spans="2:19">
      <c r="B35" s="4"/>
      <c r="G35" s="6" t="s">
        <v>37</v>
      </c>
      <c r="H35" s="4" t="e">
        <f>Y26/H34</f>
        <v>#DIV/0!</v>
      </c>
    </row>
    <row r="36" spans="2:19" ht="15.75">
      <c r="B36" s="4"/>
      <c r="C36" s="12"/>
    </row>
    <row r="37" spans="2:19" ht="16.5">
      <c r="B37" s="10"/>
      <c r="C37" s="12"/>
      <c r="S37" s="4"/>
    </row>
    <row r="38" spans="2:19" ht="17.25">
      <c r="B38" s="14"/>
      <c r="C38" s="11"/>
      <c r="G38" s="12"/>
      <c r="H38" s="12"/>
      <c r="P38" s="4"/>
    </row>
    <row r="39" spans="2:19" ht="17.25">
      <c r="B39" s="13"/>
      <c r="C39" s="13"/>
      <c r="G39" s="12"/>
      <c r="H39" s="12"/>
      <c r="S39" s="4"/>
    </row>
    <row r="40" spans="2:19" ht="17.25">
      <c r="B40" s="15"/>
      <c r="C40" s="13"/>
    </row>
    <row r="41" spans="2:19" ht="17.25">
      <c r="B41" s="13"/>
      <c r="C41" s="13"/>
    </row>
    <row r="42" spans="2:19">
      <c r="B42" s="15"/>
      <c r="C42" s="15"/>
    </row>
    <row r="43" spans="2:19">
      <c r="B43" s="15"/>
      <c r="C43" s="15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2010-06-05T09:28:51Z</dcterms:created>
  <dcterms:modified xsi:type="dcterms:W3CDTF">2010-09-22T12:25:46Z</dcterms:modified>
</cp:coreProperties>
</file>